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avings" sheetId="2" r:id="rId2"/>
    <sheet name="Amador" sheetId="3" r:id="rId3"/>
    <sheet name="Counties" sheetId="4" r:id="rId4"/>
    <sheet name="4Teachers" sheetId="5" r:id="rId5"/>
    <sheet name="3Teachers" sheetId="6" r:id="rId6"/>
    <sheet name="2Teachers" sheetId="7" r:id="rId7"/>
  </sheets>
  <definedNames/>
  <calcPr fullCalcOnLoad="1"/>
</workbook>
</file>

<file path=xl/sharedStrings.xml><?xml version="1.0" encoding="utf-8"?>
<sst xmlns="http://schemas.openxmlformats.org/spreadsheetml/2006/main" count="279" uniqueCount="174">
  <si>
    <t>PUBLIC SCHOOLS</t>
  </si>
  <si>
    <t>Location</t>
  </si>
  <si>
    <t>Students</t>
  </si>
  <si>
    <t>Estimate</t>
  </si>
  <si>
    <t xml:space="preserve">Calaveras Unified Alternative-Sierra Hills Education Center </t>
  </si>
  <si>
    <t>K-12</t>
  </si>
  <si>
    <t>San Andreas</t>
  </si>
  <si>
    <t xml:space="preserve">Jenny Lind Elementary </t>
  </si>
  <si>
    <t>K-5</t>
  </si>
  <si>
    <t>Valley Springs</t>
  </si>
  <si>
    <t>Mokelumne Elementary</t>
  </si>
  <si>
    <t>K-6</t>
  </si>
  <si>
    <t>Mokelumne</t>
  </si>
  <si>
    <t>San Andreas Elementary</t>
  </si>
  <si>
    <t>K-8</t>
  </si>
  <si>
    <t>Valley Springs Elementary</t>
  </si>
  <si>
    <t>West Point Elementary</t>
  </si>
  <si>
    <t>West Point</t>
  </si>
  <si>
    <t>Toyon Middle School</t>
  </si>
  <si>
    <t>6-8</t>
  </si>
  <si>
    <t>Calaveras High School</t>
  </si>
  <si>
    <t>9-12</t>
  </si>
  <si>
    <t>Gold Strike High</t>
  </si>
  <si>
    <t>Total</t>
  </si>
  <si>
    <t xml:space="preserve">CUSD total per Dashboard  </t>
  </si>
  <si>
    <t>CHARTERS</t>
  </si>
  <si>
    <t>Mountain Oaks</t>
  </si>
  <si>
    <t>3 campuses</t>
  </si>
  <si>
    <t>Non-classroom based</t>
  </si>
  <si>
    <t>Calaveras River Academy</t>
  </si>
  <si>
    <t>6-12</t>
  </si>
  <si>
    <t>Oakendell</t>
  </si>
  <si>
    <t>7-12</t>
  </si>
  <si>
    <t>CLOSED</t>
  </si>
  <si>
    <t>Railroad Flat Elementary</t>
  </si>
  <si>
    <t>Railroad Flat</t>
  </si>
  <si>
    <t>Calaveras County population</t>
  </si>
  <si>
    <t xml:space="preserve">Estimated shortfall </t>
  </si>
  <si>
    <t>Mountain Oaks (6 counties)</t>
  </si>
  <si>
    <t>home schooled</t>
  </si>
  <si>
    <t>Bret Harte Union High</t>
  </si>
  <si>
    <t>Vallecito Continuation</t>
  </si>
  <si>
    <t>Mark Twain</t>
  </si>
  <si>
    <t>Copperopolis</t>
  </si>
  <si>
    <t>Vallecito  Independent Study</t>
  </si>
  <si>
    <t>Michaelson</t>
  </si>
  <si>
    <t>Fischer</t>
  </si>
  <si>
    <t>Avery Middle</t>
  </si>
  <si>
    <t>1 Tai Chi Teacher – 3 classes</t>
  </si>
  <si>
    <t>Estimated shortfall</t>
  </si>
  <si>
    <t>Cyan = calculated</t>
  </si>
  <si>
    <t>Estimated takeover date</t>
  </si>
  <si>
    <t>Daily attendance rate</t>
  </si>
  <si>
    <t>Special education students</t>
  </si>
  <si>
    <t xml:space="preserve">Total students </t>
  </si>
  <si>
    <t>Special Education percentage</t>
  </si>
  <si>
    <t>Special education costs</t>
  </si>
  <si>
    <t>Average cost per special education student</t>
  </si>
  <si>
    <t>Tai Chi Chuan students</t>
  </si>
  <si>
    <t>Other special education students</t>
  </si>
  <si>
    <t>Neurotypical students</t>
  </si>
  <si>
    <t>School days</t>
  </si>
  <si>
    <t>Daily costs for Tai Chi Chuan students</t>
  </si>
  <si>
    <t>FINANCIALS</t>
  </si>
  <si>
    <t>ADA for remaining special education students</t>
  </si>
  <si>
    <t>ADA for Tai Chi Chuan students</t>
  </si>
  <si>
    <t>Additional ADA for Tai Chi Chuan students</t>
  </si>
  <si>
    <t>Costs for remaining special education students</t>
  </si>
  <si>
    <t>rent</t>
  </si>
  <si>
    <t>sewer</t>
  </si>
  <si>
    <t>internet</t>
  </si>
  <si>
    <t>electricity</t>
  </si>
  <si>
    <t>water</t>
  </si>
  <si>
    <t>cleaning</t>
  </si>
  <si>
    <t>aides</t>
  </si>
  <si>
    <t>garbage</t>
  </si>
  <si>
    <t>Costs for Tai Chi Chuan students</t>
  </si>
  <si>
    <t>subtotal</t>
  </si>
  <si>
    <t>Cost savings</t>
  </si>
  <si>
    <t>If additional attendance is paid</t>
  </si>
  <si>
    <t>Type</t>
  </si>
  <si>
    <t>Name</t>
  </si>
  <si>
    <t>disabled</t>
  </si>
  <si>
    <t>high school</t>
  </si>
  <si>
    <t>Amador High</t>
  </si>
  <si>
    <t>Argonaut High</t>
  </si>
  <si>
    <t>Community High</t>
  </si>
  <si>
    <t>Independence High</t>
  </si>
  <si>
    <t>North Star</t>
  </si>
  <si>
    <t>junior high school</t>
  </si>
  <si>
    <t>Ione Junior High</t>
  </si>
  <si>
    <t>Jackson Junior High</t>
  </si>
  <si>
    <t>elementary school</t>
  </si>
  <si>
    <t>Ione Elementary</t>
  </si>
  <si>
    <t>Jackson Elementary</t>
  </si>
  <si>
    <t>Pine Grove Elementary</t>
  </si>
  <si>
    <t>Pioneer Elementary</t>
  </si>
  <si>
    <t>Plymouth Elementary</t>
  </si>
  <si>
    <t>Sutter Creek Elementary</t>
  </si>
  <si>
    <t>preschool</t>
  </si>
  <si>
    <t>adult school</t>
  </si>
  <si>
    <t>total</t>
  </si>
  <si>
    <t>From 2022-23 SARC</t>
  </si>
  <si>
    <t>County</t>
  </si>
  <si>
    <t>Population</t>
  </si>
  <si>
    <t>United States Census Bureau. B01001 SEX BY AGE, 2022 American Community Survey 5-Year Estimates. U.S. Census Bureau, American Community Survey Office. Web. 7 December 2023. http://www.census.gov/.</t>
  </si>
  <si>
    <t>Los Angeles County</t>
  </si>
  <si>
    <t>San Diego County</t>
  </si>
  <si>
    <t>Orange County</t>
  </si>
  <si>
    <t>Riverside County</t>
  </si>
  <si>
    <t>San Bernardino County</t>
  </si>
  <si>
    <t>Santa Clara County</t>
  </si>
  <si>
    <t>Alameda County</t>
  </si>
  <si>
    <t>Sacramento County</t>
  </si>
  <si>
    <t>Contra Costa County</t>
  </si>
  <si>
    <t>Fresno County</t>
  </si>
  <si>
    <t>Kern County</t>
  </si>
  <si>
    <t>San Francisco County</t>
  </si>
  <si>
    <t>Ventura County</t>
  </si>
  <si>
    <t>San Joaquin County</t>
  </si>
  <si>
    <t>San Mateo County</t>
  </si>
  <si>
    <t>Stanislaus County</t>
  </si>
  <si>
    <t>Sonoma County</t>
  </si>
  <si>
    <t>Tulare County</t>
  </si>
  <si>
    <t>Solano County</t>
  </si>
  <si>
    <t>Santa Barbara County</t>
  </si>
  <si>
    <t>Monterey County</t>
  </si>
  <si>
    <t>Placer County</t>
  </si>
  <si>
    <t>Merced County</t>
  </si>
  <si>
    <t>San Luis Obispo County</t>
  </si>
  <si>
    <t>Santa Cruz County</t>
  </si>
  <si>
    <t>Marin County</t>
  </si>
  <si>
    <t>Yolo County</t>
  </si>
  <si>
    <t>Butte County</t>
  </si>
  <si>
    <t>El Dorado County</t>
  </si>
  <si>
    <t>Shasta County</t>
  </si>
  <si>
    <t>Imperial County</t>
  </si>
  <si>
    <t>Madera County</t>
  </si>
  <si>
    <t>Kings County</t>
  </si>
  <si>
    <t>Napa County</t>
  </si>
  <si>
    <t>Humboldt County</t>
  </si>
  <si>
    <t>Nevada County</t>
  </si>
  <si>
    <t>Sutter County</t>
  </si>
  <si>
    <t>Mendocino County</t>
  </si>
  <si>
    <t>Yuba County</t>
  </si>
  <si>
    <t>Lake County</t>
  </si>
  <si>
    <t>Tehama County</t>
  </si>
  <si>
    <t>San Benito County</t>
  </si>
  <si>
    <t>Tuolumne County</t>
  </si>
  <si>
    <t>Calaveras County</t>
  </si>
  <si>
    <t>Siskiyou County</t>
  </si>
  <si>
    <t>Amador County</t>
  </si>
  <si>
    <t>Lassen County</t>
  </si>
  <si>
    <t>Glenn County</t>
  </si>
  <si>
    <t>Del Norte County</t>
  </si>
  <si>
    <t>Colusa County</t>
  </si>
  <si>
    <t>Plumas County</t>
  </si>
  <si>
    <t>Inyo County</t>
  </si>
  <si>
    <t>Mariposa County</t>
  </si>
  <si>
    <t>Trinity County</t>
  </si>
  <si>
    <t>Mono County</t>
  </si>
  <si>
    <t>Modoc County</t>
  </si>
  <si>
    <t>Sierra County</t>
  </si>
  <si>
    <t>Alpine County</t>
  </si>
  <si>
    <t>teachers</t>
  </si>
  <si>
    <t>TOTAL</t>
  </si>
  <si>
    <t xml:space="preserve"> </t>
  </si>
  <si>
    <t>students</t>
  </si>
  <si>
    <t>Student to teacher ratio</t>
  </si>
  <si>
    <t>special education</t>
  </si>
  <si>
    <t>percentage of students</t>
  </si>
  <si>
    <t>4 Tai Chi Chuan Teachers – 12 classes</t>
  </si>
  <si>
    <t>3 Tai Chi Chuan Teachers – 9 classes</t>
  </si>
  <si>
    <t>2 Tai Chi Chuan Teachers – 6 classes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</si>
</sst>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$-409]#,##0.00;[RED]\-[$$-409]#,##0.00"/>
    <numFmt numFmtId="166" formatCode="0"/>
    <numFmt numFmtId="167" formatCode="@"/>
    <numFmt numFmtId="168" formatCode="#,##0"/>
    <numFmt numFmtId="169" formatCode="[$$-409]#,##0;\-[$$-409]#,##0"/>
    <numFmt numFmtId="170" formatCode="MM/DD/YYYY"/>
    <numFmt numFmtId="171" formatCode="0.00%"/>
    <numFmt numFmtId="172" formatCode="0.00"/>
  </numFmts>
  <fonts count="7">
    <font>
      <sz val="10"/>
      <name val="Arial"/>
      <family val="2"/>
    </font>
    <font>
      <b/>
      <sz val="15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  <font>
      <sz val="10"/>
      <name val="Times New Roman"/>
      <family val="1"/>
    </font>
    <font>
      <b/>
      <sz val="14"/>
      <name val="Palatino Linotype"/>
      <family val="1"/>
    </font>
    <font>
      <sz val="15"/>
      <color indexed="63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2" borderId="0" xfId="0" applyFont="1" applyFill="1" applyAlignment="1">
      <alignment/>
    </xf>
    <xf numFmtId="165" fontId="2" fillId="2" borderId="0" xfId="0" applyFont="1" applyFill="1" applyAlignment="1">
      <alignment/>
    </xf>
    <xf numFmtId="168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" fillId="3" borderId="0" xfId="0" applyNumberFormat="1" applyFont="1" applyFill="1" applyAlignment="1">
      <alignment/>
    </xf>
    <xf numFmtId="169" fontId="2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9" fontId="2" fillId="4" borderId="0" xfId="0" applyNumberFormat="1" applyFont="1" applyFill="1" applyAlignment="1">
      <alignment/>
    </xf>
    <xf numFmtId="169" fontId="2" fillId="0" borderId="0" xfId="0" applyFont="1" applyAlignment="1">
      <alignment/>
    </xf>
    <xf numFmtId="164" fontId="0" fillId="4" borderId="0" xfId="0" applyFill="1" applyAlignment="1">
      <alignment/>
    </xf>
    <xf numFmtId="169" fontId="2" fillId="4" borderId="0" xfId="0" applyFont="1" applyFill="1" applyAlignment="1">
      <alignment/>
    </xf>
    <xf numFmtId="169" fontId="2" fillId="5" borderId="0" xfId="0" applyFont="1" applyFill="1" applyAlignment="1">
      <alignment/>
    </xf>
    <xf numFmtId="164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6" fontId="3" fillId="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4" fontId="3" fillId="4" borderId="0" xfId="0" applyFont="1" applyFill="1" applyAlignment="1">
      <alignment/>
    </xf>
    <xf numFmtId="164" fontId="4" fillId="0" borderId="0" xfId="0" applyFont="1" applyAlignment="1">
      <alignment wrapText="1"/>
    </xf>
    <xf numFmtId="164" fontId="5" fillId="0" borderId="0" xfId="0" applyFont="1" applyAlignment="1">
      <alignment/>
    </xf>
    <xf numFmtId="168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1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D16">
      <selection activeCell="G5" sqref="G5"/>
    </sheetView>
  </sheetViews>
  <sheetFormatPr defaultColWidth="12.57421875" defaultRowHeight="12.75"/>
  <cols>
    <col min="1" max="1" width="79.140625" style="0" customWidth="1"/>
    <col min="2" max="2" width="11.57421875" style="0" customWidth="1"/>
    <col min="3" max="3" width="22.7109375" style="0" customWidth="1"/>
    <col min="4" max="4" width="16.00390625" style="0" customWidth="1"/>
    <col min="5" max="5" width="18.28125" style="0" customWidth="1"/>
    <col min="6" max="6" width="26.00390625" style="0" customWidth="1"/>
    <col min="7" max="7" width="35.8515625" style="0" customWidth="1"/>
    <col min="8" max="8" width="15.421875" style="0" customWidth="1"/>
    <col min="9" max="16384" width="11.57421875" style="0" customWidth="1"/>
  </cols>
  <sheetData>
    <row r="1" spans="1:7" ht="12.75">
      <c r="A1" s="1" t="s">
        <v>0</v>
      </c>
      <c r="B1" s="2"/>
      <c r="C1" s="1" t="s">
        <v>1</v>
      </c>
      <c r="D1" s="1" t="s">
        <v>2</v>
      </c>
      <c r="E1" s="1" t="s">
        <v>3</v>
      </c>
      <c r="F1" s="2"/>
      <c r="G1" s="2"/>
    </row>
    <row r="2" spans="1:7" ht="12.75">
      <c r="A2" s="2" t="s">
        <v>4</v>
      </c>
      <c r="B2" s="2" t="s">
        <v>5</v>
      </c>
      <c r="C2" s="2" t="s">
        <v>6</v>
      </c>
      <c r="D2" s="2">
        <v>111</v>
      </c>
      <c r="E2" s="3">
        <f>C24*(D2/D11)</f>
        <v>173076.9230769231</v>
      </c>
      <c r="F2" s="2">
        <v>0.126</v>
      </c>
      <c r="G2" s="4">
        <f>D2*F2</f>
        <v>13.986</v>
      </c>
    </row>
    <row r="3" spans="1:7" ht="12.75">
      <c r="A3" s="2" t="s">
        <v>7</v>
      </c>
      <c r="B3" s="2" t="s">
        <v>8</v>
      </c>
      <c r="C3" s="2" t="s">
        <v>9</v>
      </c>
      <c r="D3" s="2">
        <v>442</v>
      </c>
      <c r="E3" s="3">
        <f>C24*(D3/D11)</f>
        <v>689189.1891891891</v>
      </c>
      <c r="F3" s="2">
        <v>0.115</v>
      </c>
      <c r="G3" s="4">
        <f>D3*F3</f>
        <v>50.830000000000005</v>
      </c>
    </row>
    <row r="4" spans="1:7" ht="12.75">
      <c r="A4" s="2" t="s">
        <v>10</v>
      </c>
      <c r="B4" s="2" t="s">
        <v>11</v>
      </c>
      <c r="C4" s="2" t="s">
        <v>12</v>
      </c>
      <c r="D4" s="2">
        <v>158</v>
      </c>
      <c r="E4" s="3">
        <f>C24*(D4/D11)</f>
        <v>246361.74636174637</v>
      </c>
      <c r="F4" s="2">
        <v>0.171</v>
      </c>
      <c r="G4" s="4">
        <f>D4*F4</f>
        <v>27.018</v>
      </c>
    </row>
    <row r="5" spans="1:7" ht="12.75">
      <c r="A5" s="2" t="s">
        <v>13</v>
      </c>
      <c r="B5" s="2" t="s">
        <v>14</v>
      </c>
      <c r="C5" s="2" t="s">
        <v>6</v>
      </c>
      <c r="D5" s="2">
        <v>320</v>
      </c>
      <c r="E5" s="3">
        <f>C24*(D5/D11)</f>
        <v>498960.49896049895</v>
      </c>
      <c r="F5" s="2">
        <v>0.259</v>
      </c>
      <c r="G5" s="4">
        <f>D5*F5</f>
        <v>82.88</v>
      </c>
    </row>
    <row r="6" spans="1:7" ht="12.75">
      <c r="A6" s="2" t="s">
        <v>15</v>
      </c>
      <c r="B6" s="2" t="s">
        <v>8</v>
      </c>
      <c r="C6" s="2" t="s">
        <v>9</v>
      </c>
      <c r="D6" s="2">
        <v>408</v>
      </c>
      <c r="E6" s="3">
        <f>C24*(D6/D11)</f>
        <v>636174.6361746362</v>
      </c>
      <c r="F6" s="2">
        <v>0.203</v>
      </c>
      <c r="G6" s="4">
        <f>D6*F6</f>
        <v>82.82400000000001</v>
      </c>
    </row>
    <row r="7" spans="1:7" ht="12.75">
      <c r="A7" s="2" t="s">
        <v>16</v>
      </c>
      <c r="B7" s="2" t="s">
        <v>11</v>
      </c>
      <c r="C7" s="2" t="s">
        <v>17</v>
      </c>
      <c r="D7" s="2">
        <v>121</v>
      </c>
      <c r="E7" s="3">
        <f>C24*(D7/D11)</f>
        <v>188669.43866943865</v>
      </c>
      <c r="F7" s="2">
        <v>0.149</v>
      </c>
      <c r="G7" s="4">
        <f>D7*F7</f>
        <v>18.029</v>
      </c>
    </row>
    <row r="8" spans="1:7" ht="12.75">
      <c r="A8" s="2" t="s">
        <v>18</v>
      </c>
      <c r="B8" s="5" t="s">
        <v>19</v>
      </c>
      <c r="C8" s="2" t="s">
        <v>9</v>
      </c>
      <c r="D8" s="2">
        <v>531</v>
      </c>
      <c r="E8" s="3">
        <f>C24*(D8/D11)</f>
        <v>827962.577962578</v>
      </c>
      <c r="F8" s="2">
        <v>0.186</v>
      </c>
      <c r="G8" s="4">
        <f>D8*F8</f>
        <v>98.766</v>
      </c>
    </row>
    <row r="9" spans="1:7" ht="12.75">
      <c r="A9" s="2" t="s">
        <v>20</v>
      </c>
      <c r="B9" s="5" t="s">
        <v>21</v>
      </c>
      <c r="C9" s="2" t="s">
        <v>6</v>
      </c>
      <c r="D9" s="2">
        <v>746</v>
      </c>
      <c r="E9" s="3">
        <f>C24*(D9/D11)</f>
        <v>1163201.6632016632</v>
      </c>
      <c r="F9" s="2">
        <v>0.19</v>
      </c>
      <c r="G9" s="4">
        <f>D9*F9</f>
        <v>141.74</v>
      </c>
    </row>
    <row r="10" spans="1:7" ht="12.75">
      <c r="A10" s="2" t="s">
        <v>22</v>
      </c>
      <c r="B10" s="5" t="s">
        <v>21</v>
      </c>
      <c r="C10" s="2" t="s">
        <v>6</v>
      </c>
      <c r="D10" s="2">
        <v>49</v>
      </c>
      <c r="E10" s="3">
        <f>C24*(D10/D11)</f>
        <v>76403.3264033264</v>
      </c>
      <c r="F10" s="2">
        <v>0.122</v>
      </c>
      <c r="G10" s="4">
        <f>D10*F10</f>
        <v>5.978</v>
      </c>
    </row>
    <row r="11" spans="1:7" ht="12.75">
      <c r="A11" s="2" t="s">
        <v>23</v>
      </c>
      <c r="B11" s="2"/>
      <c r="C11" s="2"/>
      <c r="D11" s="2">
        <f>SUM(D2:D10)</f>
        <v>2886</v>
      </c>
      <c r="E11" s="2"/>
      <c r="F11" s="2"/>
      <c r="G11" s="4">
        <f>SUM(G2:G10)</f>
        <v>522.051</v>
      </c>
    </row>
    <row r="12" spans="1:7" ht="12.75">
      <c r="A12" s="2" t="s">
        <v>24</v>
      </c>
      <c r="B12" s="2"/>
      <c r="C12" s="2"/>
      <c r="D12" s="2">
        <v>2900</v>
      </c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" t="s">
        <v>25</v>
      </c>
      <c r="B14" s="2"/>
      <c r="C14" s="2"/>
      <c r="D14" s="2"/>
      <c r="E14" s="2"/>
      <c r="F14" s="2"/>
      <c r="G14" s="2"/>
    </row>
    <row r="15" spans="1:7" ht="12.75">
      <c r="A15" s="2" t="s">
        <v>26</v>
      </c>
      <c r="B15" s="2" t="s">
        <v>5</v>
      </c>
      <c r="C15" s="2" t="s">
        <v>6</v>
      </c>
      <c r="D15" s="2">
        <v>450</v>
      </c>
      <c r="F15" s="2" t="s">
        <v>27</v>
      </c>
      <c r="G15" s="2" t="s">
        <v>28</v>
      </c>
    </row>
    <row r="16" spans="1:7" ht="12.75">
      <c r="A16" s="2" t="s">
        <v>29</v>
      </c>
      <c r="B16" s="5" t="s">
        <v>30</v>
      </c>
      <c r="C16" s="2" t="s">
        <v>6</v>
      </c>
      <c r="D16" s="2">
        <v>20</v>
      </c>
      <c r="F16" s="2"/>
      <c r="G16" s="2">
        <v>6</v>
      </c>
    </row>
    <row r="17" spans="1:7" ht="12.75">
      <c r="A17" s="2" t="s">
        <v>31</v>
      </c>
      <c r="B17" s="5" t="s">
        <v>32</v>
      </c>
      <c r="C17" s="2" t="s">
        <v>6</v>
      </c>
      <c r="D17" s="2">
        <v>50</v>
      </c>
      <c r="F17" s="2"/>
      <c r="G17" s="2">
        <v>23</v>
      </c>
    </row>
    <row r="18" spans="1:7" ht="12.75">
      <c r="A18" s="2"/>
      <c r="B18" s="5"/>
      <c r="C18" s="2"/>
      <c r="D18" s="2"/>
      <c r="E18" s="2"/>
      <c r="F18" s="2"/>
      <c r="G18" s="2"/>
    </row>
    <row r="19" spans="1:7" ht="12.75">
      <c r="A19" s="1" t="s">
        <v>33</v>
      </c>
      <c r="B19" s="5"/>
      <c r="C19" s="2"/>
      <c r="D19" s="2"/>
      <c r="E19" s="2"/>
      <c r="F19" s="2"/>
      <c r="G19" s="2"/>
    </row>
    <row r="20" spans="1:7" ht="12.75">
      <c r="A20" s="6" t="s">
        <v>34</v>
      </c>
      <c r="B20" s="6" t="s">
        <v>11</v>
      </c>
      <c r="C20" s="6" t="s">
        <v>35</v>
      </c>
      <c r="D20" s="6">
        <v>0</v>
      </c>
      <c r="E20" s="7">
        <f>C24*(D20/D11)</f>
        <v>0</v>
      </c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 t="s">
        <v>36</v>
      </c>
      <c r="B22" s="2"/>
      <c r="C22" s="8">
        <v>45292</v>
      </c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 t="s">
        <v>37</v>
      </c>
      <c r="B24" s="2"/>
      <c r="C24" s="9">
        <v>4500000</v>
      </c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10" t="s">
        <v>38</v>
      </c>
      <c r="B26" s="2" t="s">
        <v>5</v>
      </c>
      <c r="C26" s="2" t="s">
        <v>39</v>
      </c>
      <c r="D26" s="2">
        <v>402</v>
      </c>
      <c r="E26" s="2"/>
      <c r="F26" s="2">
        <f>D26*0.229</f>
        <v>92.058</v>
      </c>
      <c r="G26" s="2"/>
    </row>
    <row r="27" ht="12.75">
      <c r="A27" s="11"/>
    </row>
    <row r="28" spans="1:7" ht="12.75">
      <c r="A28" s="11" t="s">
        <v>40</v>
      </c>
      <c r="B28" s="5" t="s">
        <v>21</v>
      </c>
      <c r="D28" s="2">
        <v>589</v>
      </c>
      <c r="E28" s="2"/>
      <c r="G28" s="2">
        <v>90</v>
      </c>
    </row>
    <row r="29" spans="1:7" ht="12.75">
      <c r="A29" s="11" t="s">
        <v>41</v>
      </c>
      <c r="B29" s="5" t="s">
        <v>21</v>
      </c>
      <c r="D29" s="2">
        <v>46</v>
      </c>
      <c r="E29" s="2"/>
      <c r="G29" s="2">
        <v>4</v>
      </c>
    </row>
    <row r="30" spans="1:7" ht="12.75">
      <c r="A30" s="11"/>
      <c r="B30" s="5"/>
      <c r="D30" s="2"/>
      <c r="E30" s="2"/>
      <c r="G30" s="2">
        <v>94</v>
      </c>
    </row>
    <row r="31" spans="1:7" ht="12.75">
      <c r="A31" s="11"/>
      <c r="D31" s="2"/>
      <c r="E31" s="2"/>
      <c r="G31" s="2"/>
    </row>
    <row r="32" spans="1:7" ht="12.75">
      <c r="A32" s="11" t="s">
        <v>42</v>
      </c>
      <c r="B32" s="12" t="s">
        <v>14</v>
      </c>
      <c r="D32" s="2">
        <v>518</v>
      </c>
      <c r="E32" s="2"/>
      <c r="G32" s="2">
        <v>82</v>
      </c>
    </row>
    <row r="33" spans="1:7" ht="12.75">
      <c r="A33" s="11" t="s">
        <v>43</v>
      </c>
      <c r="B33" s="12" t="s">
        <v>11</v>
      </c>
      <c r="D33" s="2">
        <v>203</v>
      </c>
      <c r="E33" s="2"/>
      <c r="G33" s="2">
        <v>30</v>
      </c>
    </row>
    <row r="34" spans="1:7" ht="12.75">
      <c r="A34" s="11"/>
      <c r="D34" s="2">
        <v>721</v>
      </c>
      <c r="E34" s="2"/>
      <c r="F34" s="2"/>
      <c r="G34" s="2">
        <v>112</v>
      </c>
    </row>
    <row r="35" spans="1:7" ht="12.75">
      <c r="A35" s="11"/>
      <c r="D35" s="2"/>
      <c r="E35" s="2"/>
      <c r="F35" s="2"/>
      <c r="G35" s="2">
        <v>224</v>
      </c>
    </row>
    <row r="36" spans="1:7" ht="12.75">
      <c r="A36" s="11" t="s">
        <v>44</v>
      </c>
      <c r="D36" s="2"/>
      <c r="E36" s="2"/>
      <c r="F36" s="2"/>
      <c r="G36" s="2"/>
    </row>
    <row r="37" spans="1:7" ht="12.75">
      <c r="A37" s="11" t="s">
        <v>45</v>
      </c>
      <c r="B37" s="5" t="s">
        <v>8</v>
      </c>
      <c r="D37" s="2">
        <v>221</v>
      </c>
      <c r="E37" s="2"/>
      <c r="F37" s="2">
        <v>0.099</v>
      </c>
      <c r="G37" s="2">
        <v>21</v>
      </c>
    </row>
    <row r="38" spans="1:7" ht="12.75">
      <c r="A38" s="11" t="s">
        <v>46</v>
      </c>
      <c r="B38" s="5" t="s">
        <v>8</v>
      </c>
      <c r="D38" s="2">
        <v>180</v>
      </c>
      <c r="E38" s="2"/>
      <c r="F38" s="2">
        <v>0.10200000000000001</v>
      </c>
      <c r="G38" s="2">
        <v>18</v>
      </c>
    </row>
    <row r="39" spans="1:7" ht="12.75">
      <c r="A39" s="13" t="s">
        <v>47</v>
      </c>
      <c r="B39" s="5" t="s">
        <v>19</v>
      </c>
      <c r="D39" s="2">
        <v>195</v>
      </c>
      <c r="E39" s="2"/>
      <c r="F39" s="2">
        <v>0.14100000000000001</v>
      </c>
      <c r="G39" s="2">
        <v>28</v>
      </c>
    </row>
    <row r="40" spans="4:7" ht="12.75">
      <c r="D40" s="12">
        <v>596</v>
      </c>
      <c r="G40" s="12">
        <v>67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3">
      <selection activeCell="A30" sqref="A30"/>
    </sheetView>
  </sheetViews>
  <sheetFormatPr defaultColWidth="12.57421875" defaultRowHeight="12.75"/>
  <cols>
    <col min="1" max="1" width="63.00390625" style="0" customWidth="1"/>
    <col min="2" max="2" width="42.140625" style="0" customWidth="1"/>
    <col min="3" max="3" width="11.57421875" style="0" customWidth="1"/>
    <col min="4" max="4" width="22.421875" style="0" customWidth="1"/>
    <col min="5" max="6" width="11.57421875" style="0" customWidth="1"/>
    <col min="7" max="7" width="16.00390625" style="0" customWidth="1"/>
    <col min="8" max="16384" width="11.57421875" style="0" customWidth="1"/>
  </cols>
  <sheetData>
    <row r="1" spans="1:4" ht="12.75">
      <c r="A1" s="1"/>
      <c r="B1" s="14"/>
      <c r="D1" s="2"/>
    </row>
    <row r="2" spans="1:4" ht="12.75">
      <c r="A2" s="1" t="s">
        <v>48</v>
      </c>
      <c r="B2" s="14"/>
      <c r="D2" s="2"/>
    </row>
    <row r="3" spans="1:4" ht="12.75">
      <c r="A3" s="1"/>
      <c r="B3" s="14"/>
      <c r="D3" s="2"/>
    </row>
    <row r="4" spans="1:4" ht="12.75">
      <c r="A4" s="2" t="s">
        <v>49</v>
      </c>
      <c r="B4" s="14">
        <v>4500000</v>
      </c>
      <c r="D4" s="2" t="s">
        <v>50</v>
      </c>
    </row>
    <row r="5" spans="1:2" ht="12.75">
      <c r="A5" s="2" t="s">
        <v>51</v>
      </c>
      <c r="B5" s="15">
        <v>45566</v>
      </c>
    </row>
    <row r="6" spans="1:2" ht="12.75">
      <c r="A6" s="2" t="s">
        <v>52</v>
      </c>
      <c r="B6" s="9">
        <v>55</v>
      </c>
    </row>
    <row r="7" spans="1:2" ht="12.75">
      <c r="A7" s="2" t="s">
        <v>53</v>
      </c>
      <c r="B7" s="2">
        <v>600</v>
      </c>
    </row>
    <row r="8" spans="1:2" ht="12.75">
      <c r="A8" s="2" t="s">
        <v>54</v>
      </c>
      <c r="B8" s="2">
        <v>2844</v>
      </c>
    </row>
    <row r="9" spans="1:2" ht="12.75">
      <c r="A9" s="2" t="s">
        <v>55</v>
      </c>
      <c r="B9" s="16">
        <f>B7/B8</f>
        <v>0.2109704641350211</v>
      </c>
    </row>
    <row r="10" spans="1:2" ht="12.75">
      <c r="A10" s="2" t="s">
        <v>56</v>
      </c>
      <c r="B10" s="14">
        <v>10400000</v>
      </c>
    </row>
    <row r="11" spans="1:2" ht="12.75">
      <c r="A11" s="2" t="s">
        <v>57</v>
      </c>
      <c r="B11" s="17">
        <f>B10/B7</f>
        <v>17333.333333333332</v>
      </c>
    </row>
    <row r="12" spans="1:2" ht="12.75">
      <c r="A12" s="2" t="s">
        <v>58</v>
      </c>
      <c r="B12" s="2">
        <v>48</v>
      </c>
    </row>
    <row r="13" spans="1:2" ht="12.75">
      <c r="A13" s="2" t="s">
        <v>59</v>
      </c>
      <c r="B13" s="18">
        <f>B7-B12</f>
        <v>552</v>
      </c>
    </row>
    <row r="14" spans="1:2" ht="12.75">
      <c r="A14" s="2" t="s">
        <v>60</v>
      </c>
      <c r="B14" s="18">
        <f>B8-B7</f>
        <v>2244</v>
      </c>
    </row>
    <row r="15" spans="1:2" ht="12.75">
      <c r="A15" s="2" t="s">
        <v>61</v>
      </c>
      <c r="B15" s="19">
        <v>180</v>
      </c>
    </row>
    <row r="16" spans="1:2" ht="12.75">
      <c r="A16" s="2" t="s">
        <v>62</v>
      </c>
      <c r="B16" s="20">
        <v>12.5</v>
      </c>
    </row>
    <row r="18" ht="12.75">
      <c r="A18" s="1" t="s">
        <v>63</v>
      </c>
    </row>
    <row r="20" spans="1:2" ht="12.75">
      <c r="A20" s="2" t="s">
        <v>64</v>
      </c>
      <c r="B20" s="14">
        <f>B13*B6*B15</f>
        <v>5464800</v>
      </c>
    </row>
    <row r="21" spans="1:2" ht="12.75">
      <c r="A21" s="2" t="s">
        <v>65</v>
      </c>
      <c r="B21" s="14">
        <f>B12*B6*B15</f>
        <v>475200</v>
      </c>
    </row>
    <row r="22" spans="1:2" ht="12.75">
      <c r="A22" s="2" t="s">
        <v>66</v>
      </c>
      <c r="B22" s="21">
        <f>(360-B15)*B12*B6</f>
        <v>475200</v>
      </c>
    </row>
    <row r="24" spans="1:11" ht="12.75">
      <c r="A24" s="2" t="s">
        <v>67</v>
      </c>
      <c r="B24" s="22">
        <f>B13*B11</f>
        <v>9568000</v>
      </c>
      <c r="D24" s="2" t="s">
        <v>68</v>
      </c>
      <c r="E24" s="2" t="s">
        <v>69</v>
      </c>
      <c r="F24" s="2" t="s">
        <v>70</v>
      </c>
      <c r="G24" s="2" t="s">
        <v>71</v>
      </c>
      <c r="H24" s="2" t="s">
        <v>72</v>
      </c>
      <c r="I24" s="2" t="s">
        <v>73</v>
      </c>
      <c r="J24" s="2" t="s">
        <v>74</v>
      </c>
      <c r="K24" s="2" t="s">
        <v>75</v>
      </c>
    </row>
    <row r="25" spans="1:11" ht="12.75">
      <c r="A25" s="2" t="s">
        <v>76</v>
      </c>
      <c r="B25" s="14">
        <f>B16*B12*360</f>
        <v>216000</v>
      </c>
      <c r="D25" s="23"/>
      <c r="E25" s="23"/>
      <c r="F25" s="23"/>
      <c r="G25" s="23"/>
      <c r="H25" s="23"/>
      <c r="I25" s="23"/>
      <c r="J25" s="23"/>
      <c r="K25" s="23"/>
    </row>
    <row r="26" spans="1:10" ht="12.75">
      <c r="A26" s="2" t="s">
        <v>77</v>
      </c>
      <c r="B26" s="22">
        <f>B24+B25</f>
        <v>9784000</v>
      </c>
      <c r="D26" s="2"/>
      <c r="E26" s="2"/>
      <c r="F26" s="2"/>
      <c r="G26" s="2"/>
      <c r="H26" s="2"/>
      <c r="I26" s="2"/>
      <c r="J26" s="2"/>
    </row>
    <row r="28" spans="1:2" ht="12.75">
      <c r="A28" s="2" t="s">
        <v>78</v>
      </c>
      <c r="B28" s="24">
        <f>B10-B26</f>
        <v>616000</v>
      </c>
    </row>
    <row r="30" spans="1:2" ht="12.75">
      <c r="A30" s="2" t="s">
        <v>79</v>
      </c>
      <c r="B30" s="25">
        <f>B22+B28</f>
        <v>1091200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7" sqref="A17"/>
    </sheetView>
  </sheetViews>
  <sheetFormatPr defaultColWidth="12.57421875" defaultRowHeight="12.75"/>
  <cols>
    <col min="1" max="1" width="26.00390625" style="0" customWidth="1"/>
    <col min="2" max="2" width="29.8515625" style="0" customWidth="1"/>
    <col min="3" max="16384" width="11.57421875" style="0" customWidth="1"/>
  </cols>
  <sheetData>
    <row r="1" spans="1:5" ht="12.75">
      <c r="A1" s="26" t="s">
        <v>80</v>
      </c>
      <c r="B1" s="26" t="s">
        <v>81</v>
      </c>
      <c r="C1" s="26" t="s">
        <v>2</v>
      </c>
      <c r="D1" s="26" t="s">
        <v>82</v>
      </c>
      <c r="E1" s="26"/>
    </row>
    <row r="2" spans="1:5" ht="12.75">
      <c r="A2" s="26" t="s">
        <v>83</v>
      </c>
      <c r="B2" s="26" t="s">
        <v>84</v>
      </c>
      <c r="C2" s="26">
        <v>702</v>
      </c>
      <c r="D2" s="27">
        <f>C2*0.15</f>
        <v>105.3</v>
      </c>
      <c r="E2" s="26"/>
    </row>
    <row r="3" spans="1:5" ht="12.75">
      <c r="A3" s="26" t="s">
        <v>83</v>
      </c>
      <c r="B3" s="26" t="s">
        <v>85</v>
      </c>
      <c r="C3" s="26">
        <v>536</v>
      </c>
      <c r="D3" s="28">
        <f>C3*0.248</f>
        <v>132.928</v>
      </c>
      <c r="E3" s="26"/>
    </row>
    <row r="4" spans="1:5" ht="12.75">
      <c r="A4" s="26" t="s">
        <v>83</v>
      </c>
      <c r="B4" s="26" t="s">
        <v>86</v>
      </c>
      <c r="C4" s="26">
        <v>15</v>
      </c>
      <c r="D4" s="26">
        <v>5</v>
      </c>
      <c r="E4" s="26"/>
    </row>
    <row r="5" spans="1:5" ht="12.75">
      <c r="A5" s="26" t="s">
        <v>83</v>
      </c>
      <c r="B5" s="26" t="s">
        <v>87</v>
      </c>
      <c r="C5" s="26">
        <v>57</v>
      </c>
      <c r="D5" s="29">
        <f>C5*0.105</f>
        <v>5.984999999999999</v>
      </c>
      <c r="E5" s="26"/>
    </row>
    <row r="6" spans="1:5" ht="12.75">
      <c r="A6" s="26" t="s">
        <v>83</v>
      </c>
      <c r="B6" s="26" t="s">
        <v>88</v>
      </c>
      <c r="C6" s="26">
        <v>49</v>
      </c>
      <c r="D6" s="26">
        <v>5</v>
      </c>
      <c r="E6" s="26"/>
    </row>
    <row r="7" spans="1:5" ht="12.75">
      <c r="A7" s="26" t="s">
        <v>89</v>
      </c>
      <c r="B7" s="26" t="s">
        <v>90</v>
      </c>
      <c r="C7" s="26">
        <v>411</v>
      </c>
      <c r="D7" s="29">
        <f>C7*0.196</f>
        <v>80.556</v>
      </c>
      <c r="E7" s="26"/>
    </row>
    <row r="8" spans="1:5" ht="12.75">
      <c r="A8" s="26" t="s">
        <v>89</v>
      </c>
      <c r="B8" s="26" t="s">
        <v>91</v>
      </c>
      <c r="C8" s="26">
        <v>346</v>
      </c>
      <c r="D8" s="29">
        <f>C8*0.199</f>
        <v>68.854</v>
      </c>
      <c r="E8" s="26"/>
    </row>
    <row r="9" spans="1:5" ht="12.75">
      <c r="A9" s="26" t="s">
        <v>89</v>
      </c>
      <c r="B9" s="26" t="s">
        <v>88</v>
      </c>
      <c r="C9" s="26">
        <v>3</v>
      </c>
      <c r="D9" s="26">
        <v>0</v>
      </c>
      <c r="E9" s="26"/>
    </row>
    <row r="10" spans="1:5" ht="12.75">
      <c r="A10" s="26" t="s">
        <v>92</v>
      </c>
      <c r="B10" s="26" t="s">
        <v>93</v>
      </c>
      <c r="C10" s="26">
        <v>524</v>
      </c>
      <c r="D10" s="4">
        <f>C10*0.132</f>
        <v>69.168</v>
      </c>
      <c r="E10" s="26"/>
    </row>
    <row r="11" spans="1:5" ht="12.75">
      <c r="A11" s="26" t="s">
        <v>92</v>
      </c>
      <c r="B11" s="26" t="s">
        <v>94</v>
      </c>
      <c r="C11" s="26">
        <v>500</v>
      </c>
      <c r="D11" s="30">
        <f>C11*0.224</f>
        <v>112</v>
      </c>
      <c r="E11" s="26"/>
    </row>
    <row r="12" spans="1:5" ht="12.75">
      <c r="A12" s="26" t="s">
        <v>92</v>
      </c>
      <c r="B12" s="26" t="s">
        <v>95</v>
      </c>
      <c r="C12" s="26">
        <v>255</v>
      </c>
      <c r="D12" s="29">
        <f>C12*0.145</f>
        <v>36.974999999999994</v>
      </c>
      <c r="E12" s="26"/>
    </row>
    <row r="13" spans="1:5" ht="12.75">
      <c r="A13" s="26" t="s">
        <v>92</v>
      </c>
      <c r="B13" s="26" t="s">
        <v>96</v>
      </c>
      <c r="C13" s="26">
        <v>153</v>
      </c>
      <c r="D13" s="29">
        <f>C13*0.15</f>
        <v>22.95</v>
      </c>
      <c r="E13" s="26"/>
    </row>
    <row r="14" spans="1:5" ht="12.75">
      <c r="A14" s="26" t="s">
        <v>92</v>
      </c>
      <c r="B14" s="26" t="s">
        <v>97</v>
      </c>
      <c r="C14" s="26">
        <v>186</v>
      </c>
      <c r="D14" s="29">
        <f>C14*0.183</f>
        <v>34.038</v>
      </c>
      <c r="E14" s="26"/>
    </row>
    <row r="15" spans="1:5" ht="12.75">
      <c r="A15" s="26" t="s">
        <v>92</v>
      </c>
      <c r="B15" s="26" t="s">
        <v>98</v>
      </c>
      <c r="C15" s="26">
        <v>380</v>
      </c>
      <c r="D15" s="29">
        <f>C15*0.124</f>
        <v>47.12</v>
      </c>
      <c r="E15" s="26"/>
    </row>
    <row r="16" spans="1:5" ht="12.75">
      <c r="A16" s="26" t="s">
        <v>92</v>
      </c>
      <c r="B16" s="26" t="s">
        <v>88</v>
      </c>
      <c r="C16" s="26">
        <v>16</v>
      </c>
      <c r="D16" s="29">
        <v>2</v>
      </c>
      <c r="E16" s="26"/>
    </row>
    <row r="17" spans="1:5" ht="12.75">
      <c r="A17" s="26" t="s">
        <v>99</v>
      </c>
      <c r="B17" s="26"/>
      <c r="C17" s="26"/>
      <c r="D17" s="26"/>
      <c r="E17" s="26"/>
    </row>
    <row r="18" spans="1:5" ht="12.75">
      <c r="A18" s="26" t="s">
        <v>100</v>
      </c>
      <c r="B18" s="26"/>
      <c r="C18" s="26"/>
      <c r="D18" s="26"/>
      <c r="E18" s="26"/>
    </row>
    <row r="19" spans="1:5" ht="12.75">
      <c r="A19" s="26" t="s">
        <v>100</v>
      </c>
      <c r="B19" s="26"/>
      <c r="C19" s="26"/>
      <c r="D19" s="26"/>
      <c r="E19" s="26"/>
    </row>
    <row r="20" spans="1:5" ht="12.75">
      <c r="A20" s="26" t="s">
        <v>100</v>
      </c>
      <c r="B20" s="26"/>
      <c r="C20" s="26"/>
      <c r="D20" s="26"/>
      <c r="E20" s="26"/>
    </row>
    <row r="21" spans="1:5" ht="12.75">
      <c r="A21" s="26" t="s">
        <v>101</v>
      </c>
      <c r="B21" s="26"/>
      <c r="C21" s="27">
        <f>SUM(C2:C20)</f>
        <v>4133</v>
      </c>
      <c r="D21" s="27">
        <f>SUM(D2:D20)</f>
        <v>727.874</v>
      </c>
      <c r="E21" s="26"/>
    </row>
    <row r="22" spans="1:5" ht="12.75">
      <c r="A22" s="26"/>
      <c r="B22" s="26"/>
      <c r="C22" s="26"/>
      <c r="D22" s="26"/>
      <c r="E22" s="26"/>
    </row>
    <row r="23" ht="12.75">
      <c r="A23" s="2" t="s">
        <v>102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49">
      <selection activeCell="F62" sqref="F62"/>
    </sheetView>
  </sheetViews>
  <sheetFormatPr defaultColWidth="12.57421875" defaultRowHeight="12.75"/>
  <cols>
    <col min="1" max="1" width="11.57421875" style="0" customWidth="1"/>
    <col min="2" max="2" width="35.00390625" style="0" customWidth="1"/>
    <col min="3" max="3" width="19.28125" style="0" customWidth="1"/>
    <col min="4" max="4" width="15.8515625" style="0" customWidth="1"/>
    <col min="5" max="5" width="31.140625" style="0" customWidth="1"/>
    <col min="6" max="6" width="16.421875" style="0" customWidth="1"/>
    <col min="7" max="16384" width="11.57421875" style="0" customWidth="1"/>
  </cols>
  <sheetData>
    <row r="1" spans="1:7" ht="12.75" customHeight="1">
      <c r="A1" s="2"/>
      <c r="B1" s="2" t="s">
        <v>103</v>
      </c>
      <c r="C1" s="2" t="s">
        <v>104</v>
      </c>
      <c r="E1" s="31" t="s">
        <v>105</v>
      </c>
      <c r="F1" s="31"/>
      <c r="G1" s="31"/>
    </row>
    <row r="2" spans="1:3" ht="12.75">
      <c r="A2" s="2">
        <v>1</v>
      </c>
      <c r="B2" s="2" t="s">
        <v>106</v>
      </c>
      <c r="C2" s="8">
        <v>9936690</v>
      </c>
    </row>
    <row r="3" spans="1:3" ht="12.75">
      <c r="A3" s="2">
        <v>2</v>
      </c>
      <c r="B3" s="2" t="s">
        <v>107</v>
      </c>
      <c r="C3" s="8">
        <v>3289701</v>
      </c>
    </row>
    <row r="4" spans="1:3" ht="12.75">
      <c r="A4" s="2">
        <v>3</v>
      </c>
      <c r="B4" s="2" t="s">
        <v>108</v>
      </c>
      <c r="C4" s="8">
        <v>3175227</v>
      </c>
    </row>
    <row r="5" spans="1:3" ht="12.75">
      <c r="A5" s="2">
        <v>4</v>
      </c>
      <c r="B5" s="2" t="s">
        <v>109</v>
      </c>
      <c r="C5" s="8">
        <v>2429487</v>
      </c>
    </row>
    <row r="6" spans="1:3" ht="12.75">
      <c r="A6" s="2">
        <v>5</v>
      </c>
      <c r="B6" s="2" t="s">
        <v>110</v>
      </c>
      <c r="C6" s="8">
        <v>2180563</v>
      </c>
    </row>
    <row r="7" spans="1:3" ht="12.75">
      <c r="A7" s="2">
        <v>6</v>
      </c>
      <c r="B7" s="2" t="s">
        <v>111</v>
      </c>
      <c r="C7" s="8">
        <v>1916831</v>
      </c>
    </row>
    <row r="8" spans="1:3" ht="12.75">
      <c r="A8" s="2">
        <v>7</v>
      </c>
      <c r="B8" s="2" t="s">
        <v>112</v>
      </c>
      <c r="C8" s="8">
        <v>1663823</v>
      </c>
    </row>
    <row r="9" spans="1:3" ht="12.75">
      <c r="A9" s="2">
        <v>8</v>
      </c>
      <c r="B9" s="2" t="s">
        <v>113</v>
      </c>
      <c r="C9" s="8">
        <v>1579211</v>
      </c>
    </row>
    <row r="10" spans="1:3" ht="12.75">
      <c r="A10" s="2">
        <v>9</v>
      </c>
      <c r="B10" s="2" t="s">
        <v>114</v>
      </c>
      <c r="C10" s="8">
        <v>1162648</v>
      </c>
    </row>
    <row r="11" spans="1:3" ht="12.75">
      <c r="A11" s="2">
        <v>10</v>
      </c>
      <c r="B11" s="2" t="s">
        <v>115</v>
      </c>
      <c r="C11" s="8">
        <v>1008280</v>
      </c>
    </row>
    <row r="12" spans="1:3" ht="12.75">
      <c r="A12" s="2">
        <v>11</v>
      </c>
      <c r="B12" s="2" t="s">
        <v>116</v>
      </c>
      <c r="C12" s="8">
        <v>906883</v>
      </c>
    </row>
    <row r="13" spans="1:3" ht="12.75">
      <c r="A13" s="2">
        <v>12</v>
      </c>
      <c r="B13" s="2" t="s">
        <v>117</v>
      </c>
      <c r="C13" s="8">
        <v>851036</v>
      </c>
    </row>
    <row r="14" spans="1:3" ht="12.75">
      <c r="A14" s="2">
        <v>13</v>
      </c>
      <c r="B14" s="2" t="s">
        <v>118</v>
      </c>
      <c r="C14" s="8">
        <v>842009</v>
      </c>
    </row>
    <row r="15" spans="1:3" ht="12.75">
      <c r="A15" s="2">
        <v>14</v>
      </c>
      <c r="B15" s="2" t="s">
        <v>119</v>
      </c>
      <c r="C15" s="8">
        <v>779445</v>
      </c>
    </row>
    <row r="16" spans="1:3" ht="12.75">
      <c r="A16" s="2">
        <v>15</v>
      </c>
      <c r="B16" s="2" t="s">
        <v>120</v>
      </c>
      <c r="C16" s="8">
        <v>754250</v>
      </c>
    </row>
    <row r="17" spans="1:3" ht="12.75">
      <c r="A17" s="2">
        <v>16</v>
      </c>
      <c r="B17" s="2" t="s">
        <v>121</v>
      </c>
      <c r="C17" s="8">
        <v>552063</v>
      </c>
    </row>
    <row r="18" spans="1:3" ht="12.75">
      <c r="A18" s="2">
        <v>17</v>
      </c>
      <c r="B18" s="2" t="s">
        <v>122</v>
      </c>
      <c r="C18" s="8">
        <v>488436</v>
      </c>
    </row>
    <row r="19" spans="1:3" ht="12.75">
      <c r="A19" s="2">
        <v>18</v>
      </c>
      <c r="B19" s="2" t="s">
        <v>123</v>
      </c>
      <c r="C19" s="8">
        <v>473446</v>
      </c>
    </row>
    <row r="20" spans="1:3" ht="12.75">
      <c r="A20" s="2">
        <v>19</v>
      </c>
      <c r="B20" s="2" t="s">
        <v>124</v>
      </c>
      <c r="C20" s="8">
        <v>450995</v>
      </c>
    </row>
    <row r="21" spans="1:3" ht="12.75">
      <c r="A21" s="2">
        <v>20</v>
      </c>
      <c r="B21" s="2" t="s">
        <v>125</v>
      </c>
      <c r="C21" s="8">
        <v>445213</v>
      </c>
    </row>
    <row r="22" spans="1:3" ht="12.75">
      <c r="A22" s="2">
        <v>21</v>
      </c>
      <c r="B22" s="2" t="s">
        <v>126</v>
      </c>
      <c r="C22" s="8">
        <v>437609</v>
      </c>
    </row>
    <row r="23" spans="1:3" ht="12.75">
      <c r="A23" s="2">
        <v>22</v>
      </c>
      <c r="B23" s="2" t="s">
        <v>127</v>
      </c>
      <c r="C23" s="8">
        <v>406608</v>
      </c>
    </row>
    <row r="24" spans="1:3" ht="12.75">
      <c r="A24" s="2">
        <v>23</v>
      </c>
      <c r="B24" s="2" t="s">
        <v>128</v>
      </c>
      <c r="C24" s="8">
        <v>282290</v>
      </c>
    </row>
    <row r="25" spans="1:3" ht="12.75">
      <c r="A25" s="2">
        <v>24</v>
      </c>
      <c r="B25" s="2" t="s">
        <v>129</v>
      </c>
      <c r="C25" s="8">
        <v>281712</v>
      </c>
    </row>
    <row r="26" spans="1:3" ht="12.75">
      <c r="A26" s="2">
        <v>25</v>
      </c>
      <c r="B26" s="2" t="s">
        <v>130</v>
      </c>
      <c r="C26" s="8">
        <v>268571</v>
      </c>
    </row>
    <row r="27" spans="1:3" ht="12.75">
      <c r="A27" s="2">
        <v>26</v>
      </c>
      <c r="B27" s="2" t="s">
        <v>131</v>
      </c>
      <c r="C27" s="8">
        <v>260485</v>
      </c>
    </row>
    <row r="28" spans="1:3" ht="12.75">
      <c r="A28" s="2">
        <v>27</v>
      </c>
      <c r="B28" s="2" t="s">
        <v>132</v>
      </c>
      <c r="C28" s="8">
        <v>217141</v>
      </c>
    </row>
    <row r="29" spans="1:3" ht="12.75">
      <c r="A29" s="2">
        <v>28</v>
      </c>
      <c r="B29" s="2" t="s">
        <v>133</v>
      </c>
      <c r="C29" s="8">
        <v>213605</v>
      </c>
    </row>
    <row r="30" spans="1:3" ht="12.75">
      <c r="A30" s="2">
        <v>29</v>
      </c>
      <c r="B30" s="2" t="s">
        <v>134</v>
      </c>
      <c r="C30" s="8">
        <v>191713</v>
      </c>
    </row>
    <row r="31" spans="1:3" ht="12.75">
      <c r="A31" s="2">
        <v>30</v>
      </c>
      <c r="B31" s="2" t="s">
        <v>135</v>
      </c>
      <c r="C31" s="8">
        <v>181852</v>
      </c>
    </row>
    <row r="32" spans="1:3" ht="12.75">
      <c r="A32" s="2">
        <v>31</v>
      </c>
      <c r="B32" s="2" t="s">
        <v>136</v>
      </c>
      <c r="C32" s="8">
        <v>179578</v>
      </c>
    </row>
    <row r="33" spans="1:3" ht="12.75">
      <c r="A33" s="2">
        <v>32</v>
      </c>
      <c r="B33" s="2" t="s">
        <v>137</v>
      </c>
      <c r="C33" s="8">
        <v>157243</v>
      </c>
    </row>
    <row r="34" spans="1:3" ht="12.75">
      <c r="A34" s="2">
        <v>33</v>
      </c>
      <c r="B34" s="2" t="s">
        <v>138</v>
      </c>
      <c r="C34" s="8">
        <v>152515</v>
      </c>
    </row>
    <row r="35" spans="1:3" ht="12.75">
      <c r="A35" s="2">
        <v>34</v>
      </c>
      <c r="B35" s="2" t="s">
        <v>139</v>
      </c>
      <c r="C35" s="8">
        <v>137384</v>
      </c>
    </row>
    <row r="36" spans="1:3" ht="12.75">
      <c r="A36" s="2">
        <v>35</v>
      </c>
      <c r="B36" s="2" t="s">
        <v>140</v>
      </c>
      <c r="C36" s="8">
        <v>136132</v>
      </c>
    </row>
    <row r="37" spans="1:3" ht="12.75">
      <c r="A37" s="2">
        <v>36</v>
      </c>
      <c r="B37" s="2" t="s">
        <v>141</v>
      </c>
      <c r="C37" s="8">
        <v>102322</v>
      </c>
    </row>
    <row r="38" spans="1:3" ht="12.75">
      <c r="A38" s="2">
        <v>37</v>
      </c>
      <c r="B38" s="2" t="s">
        <v>142</v>
      </c>
      <c r="C38" s="8">
        <v>99101</v>
      </c>
    </row>
    <row r="39" spans="1:3" ht="12.75">
      <c r="A39" s="2">
        <v>38</v>
      </c>
      <c r="B39" s="2" t="s">
        <v>143</v>
      </c>
      <c r="C39" s="8">
        <v>91145</v>
      </c>
    </row>
    <row r="40" spans="1:3" ht="12.75">
      <c r="A40" s="2">
        <v>39</v>
      </c>
      <c r="B40" s="2" t="s">
        <v>144</v>
      </c>
      <c r="C40" s="8">
        <v>81705</v>
      </c>
    </row>
    <row r="41" spans="1:3" ht="12.75">
      <c r="A41" s="2">
        <v>40</v>
      </c>
      <c r="B41" s="2" t="s">
        <v>145</v>
      </c>
      <c r="C41" s="8">
        <v>68024</v>
      </c>
    </row>
    <row r="42" spans="1:3" ht="12.75">
      <c r="A42" s="2">
        <v>41</v>
      </c>
      <c r="B42" s="2" t="s">
        <v>146</v>
      </c>
      <c r="C42" s="8">
        <v>65484</v>
      </c>
    </row>
    <row r="43" spans="1:3" ht="12.75">
      <c r="A43" s="2">
        <v>42</v>
      </c>
      <c r="B43" s="2" t="s">
        <v>147</v>
      </c>
      <c r="C43" s="8">
        <v>64753</v>
      </c>
    </row>
    <row r="44" spans="1:3" ht="12.75">
      <c r="A44" s="2">
        <v>43</v>
      </c>
      <c r="B44" s="2" t="s">
        <v>148</v>
      </c>
      <c r="C44" s="8">
        <v>54993</v>
      </c>
    </row>
    <row r="45" spans="1:3" ht="12.75">
      <c r="A45" s="2">
        <v>44</v>
      </c>
      <c r="B45" s="24" t="s">
        <v>149</v>
      </c>
      <c r="C45" s="8">
        <v>45674</v>
      </c>
    </row>
    <row r="46" spans="1:3" ht="12.75">
      <c r="A46" s="2">
        <v>45</v>
      </c>
      <c r="B46" s="2" t="s">
        <v>150</v>
      </c>
      <c r="C46" s="8">
        <v>44049</v>
      </c>
    </row>
    <row r="47" spans="1:3" ht="12.75">
      <c r="A47" s="2">
        <v>46</v>
      </c>
      <c r="B47" s="2" t="s">
        <v>151</v>
      </c>
      <c r="C47" s="8">
        <v>40577</v>
      </c>
    </row>
    <row r="48" spans="1:3" ht="12.75">
      <c r="A48" s="2">
        <v>47</v>
      </c>
      <c r="B48" s="2" t="s">
        <v>152</v>
      </c>
      <c r="C48" s="8">
        <v>31873</v>
      </c>
    </row>
    <row r="49" spans="1:3" ht="12.75">
      <c r="A49" s="2">
        <v>48</v>
      </c>
      <c r="B49" s="2" t="s">
        <v>153</v>
      </c>
      <c r="C49" s="8">
        <v>28657</v>
      </c>
    </row>
    <row r="50" spans="1:3" ht="12.75">
      <c r="A50" s="2">
        <v>49</v>
      </c>
      <c r="B50" s="2" t="s">
        <v>154</v>
      </c>
      <c r="C50" s="8">
        <v>27462</v>
      </c>
    </row>
    <row r="51" spans="1:3" ht="12.75">
      <c r="A51" s="2">
        <v>50</v>
      </c>
      <c r="B51" s="2" t="s">
        <v>155</v>
      </c>
      <c r="C51" s="8">
        <v>21811</v>
      </c>
    </row>
    <row r="52" spans="1:3" ht="12.75">
      <c r="A52" s="2">
        <v>51</v>
      </c>
      <c r="B52" s="2" t="s">
        <v>156</v>
      </c>
      <c r="C52" s="8">
        <v>19650</v>
      </c>
    </row>
    <row r="53" spans="1:3" ht="12.75">
      <c r="A53" s="2">
        <v>52</v>
      </c>
      <c r="B53" s="2" t="s">
        <v>157</v>
      </c>
      <c r="C53" s="8">
        <v>18829</v>
      </c>
    </row>
    <row r="54" spans="1:3" ht="12.75">
      <c r="A54" s="2">
        <v>53</v>
      </c>
      <c r="B54" s="2" t="s">
        <v>158</v>
      </c>
      <c r="C54" s="8">
        <v>17130</v>
      </c>
    </row>
    <row r="55" spans="1:3" ht="12.75">
      <c r="A55" s="2">
        <v>54</v>
      </c>
      <c r="B55" s="2" t="s">
        <v>159</v>
      </c>
      <c r="C55" s="8">
        <v>15889</v>
      </c>
    </row>
    <row r="56" spans="1:3" ht="12.75">
      <c r="A56" s="2">
        <v>55</v>
      </c>
      <c r="B56" s="2" t="s">
        <v>160</v>
      </c>
      <c r="C56" s="8">
        <v>13219</v>
      </c>
    </row>
    <row r="57" spans="1:3" ht="12.75">
      <c r="A57" s="2">
        <v>56</v>
      </c>
      <c r="B57" s="2" t="s">
        <v>161</v>
      </c>
      <c r="C57" s="8">
        <v>8651</v>
      </c>
    </row>
    <row r="58" spans="1:3" ht="12.75">
      <c r="A58" s="2">
        <v>57</v>
      </c>
      <c r="B58" s="2" t="s">
        <v>162</v>
      </c>
      <c r="C58" s="8">
        <v>2916</v>
      </c>
    </row>
    <row r="59" spans="1:5" ht="12.75">
      <c r="A59" s="2">
        <v>58</v>
      </c>
      <c r="B59" s="2" t="s">
        <v>163</v>
      </c>
      <c r="C59" s="8">
        <v>1515</v>
      </c>
      <c r="E59" s="2" t="s">
        <v>164</v>
      </c>
    </row>
    <row r="60" spans="2:6" ht="12.75">
      <c r="B60" s="32" t="s">
        <v>165</v>
      </c>
      <c r="C60" s="8">
        <f>SUM(C2:C59)</f>
        <v>39356104</v>
      </c>
      <c r="D60" s="8" t="s">
        <v>166</v>
      </c>
      <c r="E60" s="33">
        <v>319000</v>
      </c>
      <c r="F60" s="34">
        <f>E60/C60</f>
        <v>0.008105477107185203</v>
      </c>
    </row>
    <row r="61" spans="2:6" ht="12.75">
      <c r="B61" s="2" t="s">
        <v>167</v>
      </c>
      <c r="C61" s="35">
        <v>5496271</v>
      </c>
      <c r="D61" s="2"/>
      <c r="E61" s="2" t="s">
        <v>168</v>
      </c>
      <c r="F61" s="36">
        <f>C61/E60</f>
        <v>17.229689655172415</v>
      </c>
    </row>
    <row r="62" spans="2:6" ht="12.75">
      <c r="B62" s="2" t="s">
        <v>169</v>
      </c>
      <c r="C62" s="8">
        <f>C61/7</f>
        <v>785181.5714285715</v>
      </c>
      <c r="E62" s="26" t="s">
        <v>170</v>
      </c>
      <c r="F62" s="37">
        <f>C62/C61</f>
        <v>0.14285714285714288</v>
      </c>
    </row>
  </sheetData>
  <sheetProtection selectLockedCells="1" selectUnlockedCells="1"/>
  <mergeCells count="1">
    <mergeCell ref="E1:G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30" sqref="B30"/>
    </sheetView>
  </sheetViews>
  <sheetFormatPr defaultColWidth="12.57421875" defaultRowHeight="12.75"/>
  <cols>
    <col min="1" max="1" width="68.28125" style="0" customWidth="1"/>
    <col min="2" max="2" width="27.7109375" style="0" customWidth="1"/>
    <col min="3" max="16384" width="11.57421875" style="0" customWidth="1"/>
  </cols>
  <sheetData>
    <row r="1" spans="1:2" ht="12.75">
      <c r="A1" s="2"/>
      <c r="B1" s="14"/>
    </row>
    <row r="2" spans="1:2" ht="12.75">
      <c r="A2" s="1" t="s">
        <v>171</v>
      </c>
      <c r="B2" s="14"/>
    </row>
    <row r="3" spans="1:2" ht="12.75">
      <c r="A3" s="2"/>
      <c r="B3" s="14"/>
    </row>
    <row r="4" spans="1:2" ht="12.75">
      <c r="A4" s="2" t="s">
        <v>49</v>
      </c>
      <c r="B4" s="14">
        <v>4500000</v>
      </c>
    </row>
    <row r="5" spans="1:2" ht="12.75">
      <c r="A5" s="2" t="s">
        <v>51</v>
      </c>
      <c r="B5" s="15">
        <v>45566</v>
      </c>
    </row>
    <row r="6" spans="1:2" ht="12.75">
      <c r="A6" s="2" t="s">
        <v>52</v>
      </c>
      <c r="B6" s="9">
        <v>55</v>
      </c>
    </row>
    <row r="7" spans="1:2" ht="12.75">
      <c r="A7" s="2" t="s">
        <v>53</v>
      </c>
      <c r="B7" s="2">
        <v>600</v>
      </c>
    </row>
    <row r="8" spans="1:2" ht="12.75">
      <c r="A8" s="2" t="s">
        <v>54</v>
      </c>
      <c r="B8" s="2">
        <v>2844</v>
      </c>
    </row>
    <row r="9" spans="1:2" ht="12.75">
      <c r="A9" s="2" t="s">
        <v>55</v>
      </c>
      <c r="B9" s="16">
        <f>B7/B8</f>
        <v>0.2109704641350211</v>
      </c>
    </row>
    <row r="10" spans="1:2" ht="12.75">
      <c r="A10" s="2" t="s">
        <v>56</v>
      </c>
      <c r="B10" s="14">
        <v>10400000</v>
      </c>
    </row>
    <row r="11" spans="1:2" ht="12.75">
      <c r="A11" s="2" t="s">
        <v>57</v>
      </c>
      <c r="B11" s="17">
        <f>B10/B7</f>
        <v>17333.333333333332</v>
      </c>
    </row>
    <row r="12" spans="1:2" ht="12.75">
      <c r="A12" s="2" t="s">
        <v>58</v>
      </c>
      <c r="B12" s="2">
        <v>192</v>
      </c>
    </row>
    <row r="13" spans="1:2" ht="12.75">
      <c r="A13" s="2" t="s">
        <v>59</v>
      </c>
      <c r="B13" s="18">
        <f>B7-B12</f>
        <v>408</v>
      </c>
    </row>
    <row r="14" spans="1:2" ht="12.75">
      <c r="A14" s="2" t="s">
        <v>60</v>
      </c>
      <c r="B14" s="18">
        <f>B8-B7</f>
        <v>2244</v>
      </c>
    </row>
    <row r="15" spans="1:2" ht="12.75">
      <c r="A15" s="2" t="s">
        <v>61</v>
      </c>
      <c r="B15" s="19">
        <v>180</v>
      </c>
    </row>
    <row r="16" spans="1:2" ht="12.75">
      <c r="A16" s="2" t="s">
        <v>62</v>
      </c>
      <c r="B16" s="20">
        <v>12.5</v>
      </c>
    </row>
    <row r="18" ht="12.75">
      <c r="A18" s="1" t="s">
        <v>63</v>
      </c>
    </row>
    <row r="20" spans="1:2" ht="12.75">
      <c r="A20" s="2" t="s">
        <v>64</v>
      </c>
      <c r="B20" s="14">
        <f>B13*B6*B15</f>
        <v>4039200</v>
      </c>
    </row>
    <row r="21" spans="1:2" ht="12.75">
      <c r="A21" s="2" t="s">
        <v>65</v>
      </c>
      <c r="B21" s="14">
        <f>B12*B6*B15</f>
        <v>1900800</v>
      </c>
    </row>
    <row r="22" spans="1:2" ht="12.75">
      <c r="A22" s="2" t="s">
        <v>66</v>
      </c>
      <c r="B22" s="21">
        <f>(360-B15)*B12*B6</f>
        <v>1900800</v>
      </c>
    </row>
    <row r="24" spans="1:2" ht="12.75">
      <c r="A24" s="2" t="s">
        <v>67</v>
      </c>
      <c r="B24" s="22">
        <f>B13*B11</f>
        <v>7071999.999999999</v>
      </c>
    </row>
    <row r="25" spans="1:2" ht="12.75">
      <c r="A25" s="2" t="s">
        <v>76</v>
      </c>
      <c r="B25" s="14">
        <f>B16*B12*360</f>
        <v>864000</v>
      </c>
    </row>
    <row r="26" spans="1:2" ht="12.75">
      <c r="A26" s="2" t="s">
        <v>77</v>
      </c>
      <c r="B26" s="22">
        <f>B24+B25</f>
        <v>7935999.999999999</v>
      </c>
    </row>
    <row r="28" spans="1:2" ht="12.75">
      <c r="A28" s="2" t="s">
        <v>78</v>
      </c>
      <c r="B28" s="24">
        <f>B10-B26</f>
        <v>2464000.000000001</v>
      </c>
    </row>
    <row r="30" spans="1:2" ht="12.75">
      <c r="A30" s="2" t="s">
        <v>79</v>
      </c>
      <c r="B30" s="25">
        <f>B22+B28</f>
        <v>4364800.000000001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2" sqref="A2"/>
    </sheetView>
  </sheetViews>
  <sheetFormatPr defaultColWidth="12.57421875" defaultRowHeight="12.75"/>
  <cols>
    <col min="1" max="1" width="63.00390625" style="0" customWidth="1"/>
    <col min="2" max="2" width="27.140625" style="0" customWidth="1"/>
    <col min="3" max="16384" width="11.57421875" style="0" customWidth="1"/>
  </cols>
  <sheetData>
    <row r="1" spans="1:2" ht="12.75">
      <c r="A1" s="2"/>
      <c r="B1" s="14"/>
    </row>
    <row r="2" spans="1:2" ht="12.75">
      <c r="A2" s="1" t="s">
        <v>172</v>
      </c>
      <c r="B2" s="14"/>
    </row>
    <row r="3" spans="1:2" ht="12.75">
      <c r="A3" s="2"/>
      <c r="B3" s="14"/>
    </row>
    <row r="4" spans="1:2" ht="12.75">
      <c r="A4" s="2" t="s">
        <v>49</v>
      </c>
      <c r="B4" s="14">
        <v>4500000</v>
      </c>
    </row>
    <row r="5" spans="1:2" ht="12.75">
      <c r="A5" s="2" t="s">
        <v>51</v>
      </c>
      <c r="B5" s="15">
        <v>45566</v>
      </c>
    </row>
    <row r="6" spans="1:2" ht="12.75">
      <c r="A6" s="2" t="s">
        <v>52</v>
      </c>
      <c r="B6" s="9">
        <v>55</v>
      </c>
    </row>
    <row r="7" spans="1:2" ht="12.75">
      <c r="A7" s="2" t="s">
        <v>53</v>
      </c>
      <c r="B7" s="2">
        <v>600</v>
      </c>
    </row>
    <row r="8" spans="1:2" ht="12.75">
      <c r="A8" s="2" t="s">
        <v>54</v>
      </c>
      <c r="B8" s="2">
        <v>2844</v>
      </c>
    </row>
    <row r="9" spans="1:2" ht="12.75">
      <c r="A9" s="2" t="s">
        <v>55</v>
      </c>
      <c r="B9" s="16">
        <f>B7/B8</f>
        <v>0.2109704641350211</v>
      </c>
    </row>
    <row r="10" spans="1:2" ht="12.75">
      <c r="A10" s="2" t="s">
        <v>56</v>
      </c>
      <c r="B10" s="14">
        <v>10400000</v>
      </c>
    </row>
    <row r="11" spans="1:2" ht="12.75">
      <c r="A11" s="2" t="s">
        <v>57</v>
      </c>
      <c r="B11" s="17">
        <f>B10/B7</f>
        <v>17333.333333333332</v>
      </c>
    </row>
    <row r="12" spans="1:2" ht="12.75">
      <c r="A12" s="2" t="s">
        <v>58</v>
      </c>
      <c r="B12" s="2">
        <v>144</v>
      </c>
    </row>
    <row r="13" spans="1:2" ht="12.75">
      <c r="A13" s="2" t="s">
        <v>59</v>
      </c>
      <c r="B13" s="18">
        <f>B7-B12</f>
        <v>456</v>
      </c>
    </row>
    <row r="14" spans="1:2" ht="12.75">
      <c r="A14" s="2" t="s">
        <v>60</v>
      </c>
      <c r="B14" s="18">
        <f>B8-B7</f>
        <v>2244</v>
      </c>
    </row>
    <row r="15" spans="1:2" ht="12.75">
      <c r="A15" s="2" t="s">
        <v>61</v>
      </c>
      <c r="B15" s="19">
        <v>180</v>
      </c>
    </row>
    <row r="16" spans="1:2" ht="12.75">
      <c r="A16" s="2" t="s">
        <v>62</v>
      </c>
      <c r="B16" s="20">
        <v>12.5</v>
      </c>
    </row>
    <row r="18" ht="12.75">
      <c r="A18" s="1" t="s">
        <v>63</v>
      </c>
    </row>
    <row r="20" spans="1:2" ht="12.75">
      <c r="A20" s="2" t="s">
        <v>64</v>
      </c>
      <c r="B20" s="14">
        <f>B13*B6*B15</f>
        <v>4514400</v>
      </c>
    </row>
    <row r="21" spans="1:2" ht="12.75">
      <c r="A21" s="2" t="s">
        <v>65</v>
      </c>
      <c r="B21" s="14">
        <f>B12*B6*B15</f>
        <v>1425600</v>
      </c>
    </row>
    <row r="22" spans="1:2" ht="12.75">
      <c r="A22" s="2" t="s">
        <v>66</v>
      </c>
      <c r="B22" s="21">
        <f>(360-B15)*B12*B6</f>
        <v>1425600</v>
      </c>
    </row>
    <row r="24" spans="1:2" ht="12.75">
      <c r="A24" s="2" t="s">
        <v>67</v>
      </c>
      <c r="B24" s="22">
        <f>B13*B11</f>
        <v>7903999.999999999</v>
      </c>
    </row>
    <row r="25" spans="1:2" ht="12.75">
      <c r="A25" s="2" t="s">
        <v>76</v>
      </c>
      <c r="B25" s="14">
        <f>B16*B12*360</f>
        <v>648000</v>
      </c>
    </row>
    <row r="26" spans="1:2" ht="12.75">
      <c r="A26" s="2" t="s">
        <v>77</v>
      </c>
      <c r="B26" s="22">
        <f>B24+B25</f>
        <v>8552000</v>
      </c>
    </row>
    <row r="28" spans="1:2" ht="12.75">
      <c r="A28" s="2" t="s">
        <v>78</v>
      </c>
      <c r="B28" s="24">
        <f>B10-B26</f>
        <v>1848000</v>
      </c>
    </row>
    <row r="30" spans="1:2" ht="12.75">
      <c r="A30" s="2" t="s">
        <v>79</v>
      </c>
      <c r="B30" s="25">
        <f>B22+B28</f>
        <v>3273600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30" sqref="A30"/>
    </sheetView>
  </sheetViews>
  <sheetFormatPr defaultColWidth="12.57421875" defaultRowHeight="12.75"/>
  <cols>
    <col min="1" max="1" width="65.28125" style="0" customWidth="1"/>
    <col min="2" max="2" width="36.00390625" style="0" customWidth="1"/>
    <col min="3" max="16384" width="11.57421875" style="0" customWidth="1"/>
  </cols>
  <sheetData>
    <row r="1" spans="1:2" ht="12.75">
      <c r="A1" s="2"/>
      <c r="B1" s="14"/>
    </row>
    <row r="2" spans="1:2" ht="12.75">
      <c r="A2" s="1" t="s">
        <v>173</v>
      </c>
      <c r="B2" s="14"/>
    </row>
    <row r="3" spans="1:2" ht="12.75">
      <c r="A3" s="2"/>
      <c r="B3" s="14"/>
    </row>
    <row r="4" spans="1:2" ht="12.75">
      <c r="A4" s="2" t="s">
        <v>49</v>
      </c>
      <c r="B4" s="14">
        <v>4500000</v>
      </c>
    </row>
    <row r="5" spans="1:2" ht="12.75">
      <c r="A5" s="2" t="s">
        <v>51</v>
      </c>
      <c r="B5" s="15">
        <v>45566</v>
      </c>
    </row>
    <row r="6" spans="1:2" ht="12.75">
      <c r="A6" s="2" t="s">
        <v>52</v>
      </c>
      <c r="B6" s="9">
        <v>55</v>
      </c>
    </row>
    <row r="7" spans="1:2" ht="12.75">
      <c r="A7" s="2" t="s">
        <v>53</v>
      </c>
      <c r="B7" s="2">
        <v>600</v>
      </c>
    </row>
    <row r="8" spans="1:2" ht="12.75">
      <c r="A8" s="2" t="s">
        <v>54</v>
      </c>
      <c r="B8" s="2">
        <v>2844</v>
      </c>
    </row>
    <row r="9" spans="1:2" ht="12.75">
      <c r="A9" s="2" t="s">
        <v>55</v>
      </c>
      <c r="B9" s="16">
        <f>B7/B8</f>
        <v>0.2109704641350211</v>
      </c>
    </row>
    <row r="10" spans="1:2" ht="12.75">
      <c r="A10" s="2" t="s">
        <v>56</v>
      </c>
      <c r="B10" s="14">
        <v>10400000</v>
      </c>
    </row>
    <row r="11" spans="1:2" ht="12.75">
      <c r="A11" s="2" t="s">
        <v>57</v>
      </c>
      <c r="B11" s="17">
        <f>B10/B7</f>
        <v>17333.333333333332</v>
      </c>
    </row>
    <row r="12" spans="1:2" ht="12.75">
      <c r="A12" s="2" t="s">
        <v>58</v>
      </c>
      <c r="B12" s="2">
        <v>96</v>
      </c>
    </row>
    <row r="13" spans="1:2" ht="12.75">
      <c r="A13" s="2" t="s">
        <v>59</v>
      </c>
      <c r="B13" s="18">
        <f>B7-B12</f>
        <v>504</v>
      </c>
    </row>
    <row r="14" spans="1:2" ht="12.75">
      <c r="A14" s="2" t="s">
        <v>60</v>
      </c>
      <c r="B14" s="18">
        <f>B8-B7</f>
        <v>2244</v>
      </c>
    </row>
    <row r="15" spans="1:2" ht="12.75">
      <c r="A15" s="2" t="s">
        <v>61</v>
      </c>
      <c r="B15" s="19">
        <v>180</v>
      </c>
    </row>
    <row r="16" spans="1:2" ht="12.75">
      <c r="A16" s="2" t="s">
        <v>62</v>
      </c>
      <c r="B16" s="20">
        <v>12.5</v>
      </c>
    </row>
    <row r="18" ht="12.75">
      <c r="A18" s="1" t="s">
        <v>63</v>
      </c>
    </row>
    <row r="20" spans="1:2" ht="12.75">
      <c r="A20" s="2" t="s">
        <v>64</v>
      </c>
      <c r="B20" s="14">
        <f>B13*B6*B15</f>
        <v>4989600</v>
      </c>
    </row>
    <row r="21" spans="1:2" ht="12.75">
      <c r="A21" s="2" t="s">
        <v>65</v>
      </c>
      <c r="B21" s="14">
        <f>B12*B6*B15</f>
        <v>950400</v>
      </c>
    </row>
    <row r="22" spans="1:2" ht="12.75">
      <c r="A22" s="2" t="s">
        <v>66</v>
      </c>
      <c r="B22" s="21">
        <f>(360-B15)*B12*B6</f>
        <v>950400</v>
      </c>
    </row>
    <row r="24" spans="1:2" ht="12.75">
      <c r="A24" s="2" t="s">
        <v>67</v>
      </c>
      <c r="B24" s="22">
        <f>B13*B11</f>
        <v>8736000</v>
      </c>
    </row>
    <row r="25" spans="1:2" ht="12.75">
      <c r="A25" s="2" t="s">
        <v>76</v>
      </c>
      <c r="B25" s="14">
        <f>B16*B12*360</f>
        <v>432000</v>
      </c>
    </row>
    <row r="26" spans="1:2" ht="12.75">
      <c r="A26" s="2" t="s">
        <v>77</v>
      </c>
      <c r="B26" s="22">
        <f>B24+B25</f>
        <v>9168000</v>
      </c>
    </row>
    <row r="28" spans="1:2" ht="12.75">
      <c r="A28" s="2" t="s">
        <v>78</v>
      </c>
      <c r="B28" s="24">
        <f>B10-B26</f>
        <v>1232000</v>
      </c>
    </row>
    <row r="30" spans="1:2" ht="12.75">
      <c r="A30" s="2" t="s">
        <v>79</v>
      </c>
      <c r="B30" s="25">
        <f>B22+B28</f>
        <v>2182400</v>
      </c>
    </row>
    <row r="32" ht="12.75">
      <c r="B32" t="s">
        <v>166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2024-01-12T03:43:21Z</dcterms:created>
  <dcterms:modified xsi:type="dcterms:W3CDTF">2024-02-26T02:10:35Z</dcterms:modified>
  <cp:category/>
  <cp:version/>
  <cp:contentType/>
  <cp:contentStatus/>
  <cp:revision>80</cp:revision>
</cp:coreProperties>
</file>